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320" windowHeight="9990" activeTab="1"/>
  </bookViews>
  <sheets>
    <sheet name="Приложение №2" sheetId="10" r:id="rId1"/>
    <sheet name="Приложение №3" sheetId="9" r:id="rId2"/>
    <sheet name="Приложение №4" sheetId="1" r:id="rId3"/>
    <sheet name="Приложение №5" sheetId="4" r:id="rId4"/>
    <sheet name="Приложение №6" sheetId="5" r:id="rId5"/>
    <sheet name="Приложение №7" sheetId="6" r:id="rId6"/>
    <sheet name="Приложение №8" sheetId="7" r:id="rId7"/>
    <sheet name="Приложение №9" sheetId="8" r:id="rId8"/>
  </sheets>
  <externalReferences>
    <externalReference r:id="rId9"/>
  </externalReferences>
  <calcPr calcId="124519"/>
</workbook>
</file>

<file path=xl/calcChain.xml><?xml version="1.0" encoding="utf-8"?>
<calcChain xmlns="http://schemas.openxmlformats.org/spreadsheetml/2006/main">
  <c r="D17" i="9"/>
  <c r="D16"/>
  <c r="D15"/>
  <c r="D13"/>
  <c r="D12"/>
  <c r="D6" i="5"/>
  <c r="C15" i="4"/>
  <c r="C11" s="1"/>
  <c r="C21"/>
  <c r="C19"/>
  <c r="C20"/>
  <c r="C18"/>
  <c r="C7"/>
  <c r="D21"/>
  <c r="C17"/>
  <c r="C10"/>
  <c r="C9"/>
  <c r="C8"/>
  <c r="C28"/>
  <c r="D29" l="1"/>
  <c r="D28"/>
  <c r="D18"/>
  <c r="D17"/>
  <c r="D9"/>
  <c r="D8"/>
  <c r="D7"/>
  <c r="F10" i="7" l="1"/>
  <c r="I6" l="1"/>
  <c r="D22" i="1"/>
  <c r="C22" s="1"/>
  <c r="D16"/>
  <c r="C16" s="1"/>
  <c r="C6"/>
  <c r="D11" i="9" l="1"/>
  <c r="E5" i="6"/>
  <c r="D5"/>
  <c r="E9"/>
  <c r="D9"/>
  <c r="C9"/>
  <c r="C5"/>
  <c r="D11" i="4" l="1"/>
  <c r="C5"/>
  <c r="C30" s="1"/>
  <c r="D5" l="1"/>
  <c r="D30" s="1"/>
  <c r="D20" i="9" l="1"/>
</calcChain>
</file>

<file path=xl/sharedStrings.xml><?xml version="1.0" encoding="utf-8"?>
<sst xmlns="http://schemas.openxmlformats.org/spreadsheetml/2006/main" count="219" uniqueCount="153">
  <si>
    <t>Наименование мероприятий</t>
  </si>
  <si>
    <t>№ п/п</t>
  </si>
  <si>
    <t>Подготовка и выдача сетевой организацией технических условий заявителю:</t>
  </si>
  <si>
    <t>по постоянной схеме</t>
  </si>
  <si>
    <t>по временной схеме</t>
  </si>
  <si>
    <t>Разработка сетевой организацией проектной документации по строительству "последней мили"</t>
  </si>
  <si>
    <t>Выполнение сетевой организацией мероприятий, связанных со строительством "последней мили":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</si>
  <si>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</si>
  <si>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</si>
  <si>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</si>
  <si>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</si>
  <si>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</si>
  <si>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Проверка сетевой организацией выполнения заявителем технических условий:</t>
  </si>
  <si>
    <t>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заявителя:</t>
  </si>
  <si>
    <t>Фактические действия по присоединению и обеспечению работы энергопринимающих устройств потребителей электрической энергии, объектов по производству электрической энергии, а также объектов электросетевого хозяйства, принадлежащих сетевым организациям и иным лицам, к электрической сети:</t>
  </si>
  <si>
    <t>Распределение необходимой валовой выручки, (рублей)</t>
  </si>
  <si>
    <t>Объем максимальной мощности, (кВт)</t>
  </si>
  <si>
    <t>Ставки для расчета платы по каждому мероприятию, (рублей/кВт) (без учета НДС)</t>
  </si>
  <si>
    <t>Расходы на выполнение мероприятий по технологическому присоединению - всего</t>
  </si>
  <si>
    <t>в том числе:</t>
  </si>
  <si>
    <t>вспомогательные материалы</t>
  </si>
  <si>
    <t>энергия на хозяйственные нужды</t>
  </si>
  <si>
    <t>оплата труда</t>
  </si>
  <si>
    <t>отчисления на страховые взносы</t>
  </si>
  <si>
    <t>прочие расходы - всего</t>
  </si>
  <si>
    <t>из них:</t>
  </si>
  <si>
    <t>работы и услуги производственного характера</t>
  </si>
  <si>
    <t>налоги и сборы, уменьшающие налогооблагаемую базу на прибыль организаций</t>
  </si>
  <si>
    <t>работы и услуги непроизводственного характера - всего</t>
  </si>
  <si>
    <t>услуги связи</t>
  </si>
  <si>
    <t>расходы на охрану и пожарную безопасность</t>
  </si>
  <si>
    <t>расходы на информационное обслуживание, консультационные и юридические услуги</t>
  </si>
  <si>
    <t>плата за аренду имущества</t>
  </si>
  <si>
    <t>другие прочие расходы, связанные с производством и реализацией</t>
  </si>
  <si>
    <t>внереализационные расходы - всего</t>
  </si>
  <si>
    <t>расходы на услуги банков</t>
  </si>
  <si>
    <t>процент за пользование кредитом</t>
  </si>
  <si>
    <t>прочие обоснованные расходы</t>
  </si>
  <si>
    <t>денежные выплаты социального характера (по коллективному договору)</t>
  </si>
  <si>
    <t>Расходы на строительство объектов электросетевого хозяйства от существующих объектов электросетевого хозяйства до присоединяемых энергопринимающих устройств и (или) объектов электроэнергетики</t>
  </si>
  <si>
    <t>Выпадающие доходы (экономия средств)</t>
  </si>
  <si>
    <t>Итого (размер необходимой валовой выручки)</t>
  </si>
  <si>
    <t>1.1</t>
  </si>
  <si>
    <t>1.2</t>
  </si>
  <si>
    <t>1.3</t>
  </si>
  <si>
    <t>1.4</t>
  </si>
  <si>
    <t>1.5</t>
  </si>
  <si>
    <t>1.5.1</t>
  </si>
  <si>
    <t>1.5.2</t>
  </si>
  <si>
    <t>1.5.3</t>
  </si>
  <si>
    <t>1.5.3.1</t>
  </si>
  <si>
    <t>1.5.3.2</t>
  </si>
  <si>
    <t>1.5.3.3</t>
  </si>
  <si>
    <t>1.5.3.4</t>
  </si>
  <si>
    <t>1.5.3.5</t>
  </si>
  <si>
    <t>1.6</t>
  </si>
  <si>
    <t>1.6.1</t>
  </si>
  <si>
    <t>1.6.2</t>
  </si>
  <si>
    <t>1.6.3</t>
  </si>
  <si>
    <t>1.6.4</t>
  </si>
  <si>
    <t>Строительство пунктов секционирования (распределенных пунктов)</t>
  </si>
  <si>
    <t>Строительство комплектных трансформаторных подстанций и распределительных трансформаторных подстанций с уровнем напряжения до 35 кВ</t>
  </si>
  <si>
    <t>Строительство центров питания и подстанций уровнем напряжения 35 кВ и выше</t>
  </si>
  <si>
    <t>2</t>
  </si>
  <si>
    <t>3</t>
  </si>
  <si>
    <t>Фактические расходы на строительство подстанций за 3 предыдущих года, (тыс. руб.)</t>
  </si>
  <si>
    <t>Объем мощности, введенной в основные фонды за 3 предыдущих года, (кВт)</t>
  </si>
  <si>
    <t>Расходы на строительство воздушных и кабельных линий электропередачи на i-м уровне напряжения, фактически построенных за последние 3 года, (тыс. рублей)</t>
  </si>
  <si>
    <t>Длина воздушных и кабельных линий электропередачи на i-м уровне напряжения, фактически построенных за последние 3 года, (км)</t>
  </si>
  <si>
    <t>Объем максимальной мощности, присоединенной путем строительства воздушных или кабельных линий за последние 3 года, (кВт)</t>
  </si>
  <si>
    <t>Строительство кабельных линий электропередачи:</t>
  </si>
  <si>
    <t>0,4 кВ</t>
  </si>
  <si>
    <t>1-20 кВ</t>
  </si>
  <si>
    <t>35 кВ</t>
  </si>
  <si>
    <t>Строительство воздушных линий электропередачи:</t>
  </si>
  <si>
    <t>Категория заявителей</t>
  </si>
  <si>
    <t>35 кВ и выше</t>
  </si>
  <si>
    <t>Максимальная мощность, (кВт)</t>
  </si>
  <si>
    <t>До 15 кВт - всего</t>
  </si>
  <si>
    <t xml:space="preserve">в том числе льготная категория </t>
  </si>
  <si>
    <t>От 15 до 150 кВт - всего</t>
  </si>
  <si>
    <t>От 150 кВт до 670 кВт - всего</t>
  </si>
  <si>
    <t>в том числе по индивидуальному проекту</t>
  </si>
  <si>
    <t>От 670 кВт до 8900 кВт - всего</t>
  </si>
  <si>
    <t>4</t>
  </si>
  <si>
    <t>5</t>
  </si>
  <si>
    <t>От 8900 кВт - всего</t>
  </si>
  <si>
    <t>6</t>
  </si>
  <si>
    <t>Объекты генерации</t>
  </si>
  <si>
    <t>Количество заявок, (штук)</t>
  </si>
  <si>
    <t>Количество договоров, (штук)</t>
  </si>
  <si>
    <t>Стоимость договоров (без НДС), (тыс. рублей)</t>
  </si>
  <si>
    <t>Стандартизированные тарифные ставки для расчета платы за технологическое присоединение к территориальным распределительным сетям на уровне напряжения ниже 35 кВ и присоединяемой мощностью менее 8900 кВт</t>
  </si>
  <si>
    <t>Единица измерения</t>
  </si>
  <si>
    <t>Наименование стандартизированных тарифных ставок</t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</si>
  <si>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1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</si>
  <si>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1.1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</si>
  <si>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1.2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</si>
  <si>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1.3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</si>
  <si>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1.4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</si>
  <si>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2,i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</si>
  <si>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3,i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</si>
  <si>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4,i</t>
    </r>
  </si>
  <si>
    <t>рублей/кВт</t>
  </si>
  <si>
    <t>рублей/км</t>
  </si>
  <si>
    <t>Стандартизированная тарифная ставка на покрытие расходов на технологическое присоединение энергопринимающих устройств потребителей электрической энергии, объектов электросетевого хозяйства, принадлежащих сетевым организациям и иным лицам, по мероприятиям, указанным в пункте 16 методических указаний по определению размера платы за технологическое присоединение к электрическим сетям, утвержденных Федеральной службой по тарифам, за исключением подпунктов "б" и "в" пункта 16, в расчете на 1 кВт максимальной мощности</t>
  </si>
  <si>
    <t>Стандартизированная тарифная ставка на покрытие расходов на подготовку и выдачу сетевой организацией технических условий заявителю</t>
  </si>
  <si>
    <t>Стандартизированная тарифная ставка на покрытие расходов на проверку сетевой организацией выполнения заявителем технических условий</t>
  </si>
  <si>
    <t>Стандартизированная тарифная ставка на покрытие расходов на осуществление сетевой организацией фактического присоединения объектов заявителя к электрическим сетям и включение коммутационного аппарата (фиксация коммутационного аппарата в положении "включено")</t>
  </si>
  <si>
    <t>Стандартизированная тарифная ставка на покрытие расходов на участие сетевой организации в осмотре должностным лицом органа федерального государственного энергетического надзора присоединяемых устройств заявителя</t>
  </si>
  <si>
    <t>Стандартизированная тарифная ставка на покрытие расходов сетевой организации на строительство воздушных линий электропередачи на i-м уровне напряжения согласно приложению N 1 к методическим указаниям по определению размера платы за технологическое присоединение к электрическим сетям, утвержденным Федеральной службой по тарифам, в расчете на 1 км линий электропередачи</t>
  </si>
  <si>
    <t>Стандартизированная тарифная ставка на покрытие расходов сетевой организации на строительство кабельных линий электропередачи на i-м уровне напряжения согласно приложению N 1 к методическим указаниям по определению размера платы за технологическое присоединение к электрическим сетям, утвержденным Федеральной службой по тарифам, в расчете на 1 км линий электропередачи</t>
  </si>
  <si>
    <t>Стандартизированная тарифная ставка на покрытие расходов сетевой организации на строительство подстанций согласно приложению N 1 к методическим указаниям по определению размера платы за технологическое присоединение к электрическим сетям, утвержденным Федеральной службой по тарифам, на i-м уровне напряжения</t>
  </si>
  <si>
    <t>На уровне напряжения в точке присоединения 0,4 кВ</t>
  </si>
  <si>
    <t>На уровне напряжения в точке присоединения 6-10 кВ</t>
  </si>
  <si>
    <t>До 150 кВт включительно</t>
  </si>
  <si>
    <t>Свыше 150 до 670 кВт включительно</t>
  </si>
  <si>
    <t>Свыше 670 кВт</t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</si>
  <si>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2,i</t>
    </r>
    <r>
      <rPr>
        <vertAlign val="superscript"/>
        <sz val="11"/>
        <color theme="1"/>
        <rFont val="Calibri"/>
        <family val="2"/>
        <charset val="204"/>
        <scheme val="minor"/>
      </rPr>
      <t>max</t>
    </r>
  </si>
  <si>
    <r>
      <t>С</t>
    </r>
    <r>
      <rPr>
        <vertAlign val="subscript"/>
        <sz val="11"/>
        <color theme="1"/>
        <rFont val="Calibri"/>
        <family val="2"/>
        <charset val="204"/>
        <scheme val="minor"/>
      </rPr>
      <t>3,i</t>
    </r>
    <r>
      <rPr>
        <vertAlign val="superscript"/>
        <sz val="11"/>
        <color theme="1"/>
        <rFont val="Calibri"/>
        <family val="2"/>
        <charset val="204"/>
        <scheme val="minor"/>
      </rPr>
      <t>max</t>
    </r>
  </si>
  <si>
    <t>Стандартизированная тарифная ставка на покрытие расходов сетевой организации на строительство воздушных линий электропередачи на i-м уровне напряжения согласно приложению N 1 к методическим указаниям по определению размера платы за технологическое присоединение к электрическим сетям, утвержденным Федеральной службой по тарифам, в расчете на 1 кВт присоединяемой мощности</t>
  </si>
  <si>
    <t>Стандартизированная тарифная ставка на покрытие расходов сетевой организации на строительство кабельных линий электропередачи на i-м уровне напряжения согласно приложению N 1 к методическим указаниям по определению размера платы за технологическое присоединение к электрическим сетям, утвержденным Федеральной службой по тарифам, в расчете на 1 кВт присоединяемой мощности</t>
  </si>
  <si>
    <t>ПРОГНОЗНЫЕ СВЕДЕНИЯ</t>
  </si>
  <si>
    <t>о расходах на технологическое присоединение</t>
  </si>
  <si>
    <t>2. Сокращенное наименование: филиал "Железноводские электрические сети" ООО "КЭУК"</t>
  </si>
  <si>
    <t>3. Место нахождения: 355035, г.Железноводск, ул.Проскурина,56</t>
  </si>
  <si>
    <t>7. Ф.И.О. руководителя: Дзиов Александр Геннадьевич</t>
  </si>
  <si>
    <t>филиал "Железноводские электрические сети" ООО "КЭУК"</t>
  </si>
  <si>
    <t>Расходы на мероприятия, осуществляемые при технологическом присоединении к электрическим сетям  филиала "Железноводские электрические сети" ООО "КЭУК"</t>
  </si>
  <si>
    <t>Расчет необходимой валовой выручки на технологическое присоединение к электрическим сетям  филиала "Железноводские электрические сети" ООО "КЭУК"</t>
  </si>
  <si>
    <t>1. Полное наименование: филиал "Железноводские электрические сети" ООО "Кавказская энергетическая управляющая компания"</t>
  </si>
  <si>
    <t>4. Адрес юридического лица: 123317, г.Москва,Пресненская набережная , д.8.стр.1</t>
  </si>
  <si>
    <t>5. ИНН  7714662394</t>
  </si>
  <si>
    <t>6. КПП 262743001</t>
  </si>
  <si>
    <t>8. Адрес электронной почты: elektro@zhel.stv.ru</t>
  </si>
  <si>
    <t>10. Факс (879 32) 3-27-68</t>
  </si>
  <si>
    <t>9. Контактный телефон: (879 32) 3-24-35</t>
  </si>
  <si>
    <t>на 2017 год</t>
  </si>
  <si>
    <t>Фактические средние данные о длинне линий электропередачи и об объемах максимальной мощности построенных объектов за 2014, 2015 и 2016 года по каждому мероприятию, филиал "Железноводские электрические сети" ООО "КЭУК"</t>
  </si>
  <si>
    <t>Фактические средние данные о присоединенных объемах максимальной мощности за 2014, 2015 и 2016 года по каждому мероприятию,филиал "Железноводские электрические сети" ООО "КЭУК"</t>
  </si>
  <si>
    <t>Ожидаемые данные за 2016 год, (тыс. руб.)</t>
  </si>
  <si>
    <t>Плановые показатели на 2017 год, (тыс. руб.)</t>
  </si>
  <si>
    <t xml:space="preserve"> филиала  "Железноводские электрические сети" ООО "КЭУК" на 2017 год</t>
  </si>
  <si>
    <t>Приложение №2
                                                  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</si>
  <si>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№3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</si>
  <si>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№9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</si>
  <si>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№8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</si>
  <si>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№7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</si>
  <si>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№6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</si>
  <si>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№5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</si>
  <si>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Приложение №4
  к стандартам раскрытия информации субъектеми о птового и розничного рынков электрической энергии" (в ред.Постановления Правительства РФ от 17.05.2015 г. №987)</t>
  </si>
  <si>
    <t>Информация об осуществлении технологического присоединения по договорам, заключенным за  2016 год  филиал "Железноводские электрические сети" ООО"КЭУК"</t>
  </si>
  <si>
    <t>Информация о поданных заявках на технологическое присоединение за 2016 год к электрическим сетям филиал "Железноводские электрические сети" ООО "КЭУК"</t>
  </si>
</sst>
</file>

<file path=xl/styles.xml><?xml version="1.0" encoding="utf-8"?>
<styleSheet xmlns="http://schemas.openxmlformats.org/spreadsheetml/2006/main">
  <numFmts count="3">
    <numFmt numFmtId="164" formatCode="#,##0.00\ _р_."/>
    <numFmt numFmtId="165" formatCode="0.0"/>
    <numFmt numFmtId="166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bscript"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3;&#1051;&#1069;&#1082;&#1086;&#1075;&#1083;&#1084;&#1080;&#1089;&#1090;\&#1075;&#1083;&#1101;&#1082;%2015\&#1058;&#1077;&#1093;&#1087;&#1088;&#1080;&#1089;%20&#1089;&#1090;&#1072;&#1074;&#1082;&#1080;%20&#1085;&#1072;%202017%20&#1075;\&#1055;&#1088;&#1077;&#1076;&#1074;&#1072;&#1088;&#1080;&#1090;&#1077;&#1083;&#1100;&#1085;&#1086;\&#1046;&#1069;&#1057;%20&#1088;&#1072;&#1089;&#1095;&#1077;&#1090;%20%20&#1089;&#1090;&#1072;&#1085;&#1076;&#1072;&#1088;.%20&#1089;&#1090;&#1072;&#1074;&#1086;&#1082;%20%20&#1085;&#1072;%202017%20&#1075;&#1046;&#1069;&#1057;%20%20&#1087;&#1088;&#1077;&#1076;&#1074;&#1072;&#1088;&#1080;&#1090;&#1077;&#1083;&#1100;&#1085;&#1099;&#1081;%20&#1088;&#1072;&#1089;&#1095;&#1077;&#109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равнительная тал"/>
      <sheetName val="Титул"/>
      <sheetName val="Свод"/>
      <sheetName val="стандарт С1"/>
      <sheetName val="стандарт С2"/>
      <sheetName val="стандарт С3"/>
      <sheetName val="стандарт С4"/>
      <sheetName val="пр 5 2014"/>
      <sheetName val="пр 5 2015"/>
      <sheetName val="смета"/>
      <sheetName val="бал. прибыль"/>
      <sheetName val="пр5  9 мес 2016"/>
      <sheetName val="ТУ 550 2014"/>
      <sheetName val="ТУ 550 2015"/>
      <sheetName val="ТУ 550 9 мес 2016"/>
      <sheetName val="4"/>
      <sheetName val="5(УАЗ)"/>
      <sheetName val="Часовые ставки"/>
      <sheetName val="Среднесроч ИП 09-11на 20.10.08 "/>
    </sheetNames>
    <sheetDataSet>
      <sheetData sheetId="0"/>
      <sheetData sheetId="1"/>
      <sheetData sheetId="2"/>
      <sheetData sheetId="3"/>
      <sheetData sheetId="4"/>
      <sheetData sheetId="5">
        <row r="18">
          <cell r="L18">
            <v>2438.5491065562996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"/>
  <sheetViews>
    <sheetView topLeftCell="A7" workbookViewId="0"/>
  </sheetViews>
  <sheetFormatPr defaultRowHeight="15"/>
  <cols>
    <col min="1" max="1" width="91.42578125" customWidth="1"/>
  </cols>
  <sheetData>
    <row r="1" spans="1:2" ht="82.5" customHeight="1">
      <c r="A1" s="24" t="s">
        <v>143</v>
      </c>
      <c r="B1" s="8"/>
    </row>
    <row r="2" spans="1:2">
      <c r="A2" s="26"/>
    </row>
    <row r="5" spans="1:2">
      <c r="A5" s="12"/>
    </row>
    <row r="6" spans="1:2" ht="15.75">
      <c r="A6" s="25" t="s">
        <v>122</v>
      </c>
    </row>
    <row r="7" spans="1:2" ht="15.75">
      <c r="A7" s="25" t="s">
        <v>123</v>
      </c>
    </row>
    <row r="8" spans="1:2" ht="15.75">
      <c r="A8" s="25" t="s">
        <v>142</v>
      </c>
    </row>
    <row r="9" spans="1:2" ht="15" customHeight="1">
      <c r="A9" s="14"/>
    </row>
    <row r="10" spans="1:2" ht="15" customHeight="1">
      <c r="A10" s="13"/>
    </row>
    <row r="11" spans="1:2" ht="38.25" customHeight="1">
      <c r="A11" s="15" t="s">
        <v>130</v>
      </c>
    </row>
    <row r="12" spans="1:2" ht="15.95" customHeight="1">
      <c r="A12" s="15" t="s">
        <v>124</v>
      </c>
    </row>
    <row r="13" spans="1:2" ht="15.95" customHeight="1">
      <c r="A13" s="15" t="s">
        <v>125</v>
      </c>
    </row>
    <row r="14" spans="1:2" ht="15.95" customHeight="1">
      <c r="A14" s="15" t="s">
        <v>131</v>
      </c>
    </row>
    <row r="15" spans="1:2" ht="15.95" customHeight="1">
      <c r="A15" s="15" t="s">
        <v>132</v>
      </c>
    </row>
    <row r="16" spans="1:2" ht="15.95" customHeight="1">
      <c r="A16" s="15" t="s">
        <v>133</v>
      </c>
    </row>
    <row r="17" spans="1:1" ht="15.95" customHeight="1">
      <c r="A17" s="15" t="s">
        <v>126</v>
      </c>
    </row>
    <row r="18" spans="1:1" ht="15.95" customHeight="1">
      <c r="A18" s="15" t="s">
        <v>134</v>
      </c>
    </row>
    <row r="19" spans="1:1" ht="15.95" customHeight="1">
      <c r="A19" s="15" t="s">
        <v>136</v>
      </c>
    </row>
    <row r="20" spans="1:1" ht="15.95" customHeight="1">
      <c r="A20" s="15" t="s">
        <v>135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topLeftCell="A17" zoomScale="80" zoomScaleNormal="80" workbookViewId="0">
      <selection activeCell="D17" sqref="D17"/>
    </sheetView>
  </sheetViews>
  <sheetFormatPr defaultRowHeight="15"/>
  <cols>
    <col min="1" max="1" width="5.42578125" customWidth="1"/>
    <col min="2" max="2" width="45.5703125" customWidth="1"/>
    <col min="3" max="3" width="15.5703125" customWidth="1"/>
    <col min="4" max="4" width="15.7109375" customWidth="1"/>
    <col min="5" max="5" width="15.140625" customWidth="1"/>
    <col min="6" max="6" width="10.5703125" customWidth="1"/>
    <col min="7" max="7" width="14.5703125" customWidth="1"/>
    <col min="8" max="8" width="15.7109375" customWidth="1"/>
    <col min="9" max="9" width="8.85546875" customWidth="1"/>
    <col min="10" max="10" width="12.7109375" customWidth="1"/>
  </cols>
  <sheetData>
    <row r="1" spans="1:10" ht="81.75" customHeight="1">
      <c r="D1" s="8"/>
      <c r="E1" s="8"/>
      <c r="F1" s="8"/>
      <c r="G1" s="8"/>
      <c r="H1" s="47" t="s">
        <v>144</v>
      </c>
      <c r="I1" s="47"/>
      <c r="J1" s="47"/>
    </row>
    <row r="3" spans="1:10" ht="85.5" customHeight="1">
      <c r="A3" s="45" t="s">
        <v>92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ht="20.100000000000001" customHeight="1">
      <c r="A4" s="46" t="s">
        <v>127</v>
      </c>
      <c r="B4" s="46"/>
      <c r="C4" s="46"/>
      <c r="D4" s="46"/>
      <c r="E4" s="46"/>
      <c r="F4" s="46"/>
      <c r="G4" s="46"/>
      <c r="H4" s="46"/>
      <c r="I4" s="46"/>
      <c r="J4" s="46"/>
    </row>
    <row r="5" spans="1:10" ht="20.100000000000001" customHeight="1">
      <c r="A5" s="46" t="s">
        <v>137</v>
      </c>
      <c r="B5" s="46"/>
      <c r="C5" s="46"/>
      <c r="D5" s="46"/>
      <c r="E5" s="46"/>
      <c r="F5" s="46"/>
      <c r="G5" s="46"/>
      <c r="H5" s="46"/>
      <c r="I5" s="46"/>
      <c r="J5" s="46"/>
    </row>
    <row r="7" spans="1:10" ht="24" customHeight="1">
      <c r="A7" s="39" t="s">
        <v>94</v>
      </c>
      <c r="B7" s="40"/>
      <c r="C7" s="33" t="s">
        <v>93</v>
      </c>
      <c r="D7" s="36" t="s">
        <v>16</v>
      </c>
      <c r="E7" s="37"/>
      <c r="F7" s="37"/>
      <c r="G7" s="37"/>
      <c r="H7" s="37"/>
      <c r="I7" s="37"/>
      <c r="J7" s="38"/>
    </row>
    <row r="8" spans="1:10" ht="20.25" customHeight="1">
      <c r="A8" s="41"/>
      <c r="B8" s="42"/>
      <c r="C8" s="34"/>
      <c r="D8" s="36" t="s">
        <v>3</v>
      </c>
      <c r="E8" s="37"/>
      <c r="F8" s="37"/>
      <c r="G8" s="37"/>
      <c r="H8" s="37"/>
      <c r="I8" s="38"/>
      <c r="J8" s="33" t="s">
        <v>4</v>
      </c>
    </row>
    <row r="9" spans="1:10" ht="47.25" customHeight="1">
      <c r="A9" s="41"/>
      <c r="B9" s="42"/>
      <c r="C9" s="34"/>
      <c r="D9" s="36" t="s">
        <v>113</v>
      </c>
      <c r="E9" s="37"/>
      <c r="F9" s="38"/>
      <c r="G9" s="36" t="s">
        <v>114</v>
      </c>
      <c r="H9" s="37"/>
      <c r="I9" s="38"/>
      <c r="J9" s="34"/>
    </row>
    <row r="10" spans="1:10" ht="60.75" customHeight="1">
      <c r="A10" s="43"/>
      <c r="B10" s="44"/>
      <c r="C10" s="35"/>
      <c r="D10" s="3" t="s">
        <v>115</v>
      </c>
      <c r="E10" s="3" t="s">
        <v>116</v>
      </c>
      <c r="F10" s="3" t="s">
        <v>117</v>
      </c>
      <c r="G10" s="3" t="s">
        <v>115</v>
      </c>
      <c r="H10" s="3" t="s">
        <v>116</v>
      </c>
      <c r="I10" s="3" t="s">
        <v>117</v>
      </c>
      <c r="J10" s="35"/>
    </row>
    <row r="11" spans="1:10" ht="210">
      <c r="A11" s="5" t="s">
        <v>95</v>
      </c>
      <c r="B11" s="2" t="s">
        <v>105</v>
      </c>
      <c r="C11" s="5" t="s">
        <v>103</v>
      </c>
      <c r="D11" s="31">
        <f>(D12+D15+D13)</f>
        <v>393.27791999999999</v>
      </c>
      <c r="E11" s="1"/>
      <c r="F11" s="1"/>
      <c r="G11" s="1"/>
      <c r="H11" s="1"/>
      <c r="I11" s="1"/>
      <c r="J11" s="1"/>
    </row>
    <row r="12" spans="1:10" ht="60">
      <c r="A12" s="5" t="s">
        <v>96</v>
      </c>
      <c r="B12" s="2" t="s">
        <v>106</v>
      </c>
      <c r="C12" s="5" t="s">
        <v>103</v>
      </c>
      <c r="D12" s="31">
        <f>134.88*1.104</f>
        <v>148.90752000000001</v>
      </c>
      <c r="E12" s="1"/>
      <c r="F12" s="1"/>
      <c r="G12" s="1"/>
      <c r="H12" s="1"/>
      <c r="I12" s="1"/>
      <c r="J12" s="1"/>
    </row>
    <row r="13" spans="1:10" ht="60">
      <c r="A13" s="5" t="s">
        <v>97</v>
      </c>
      <c r="B13" s="2" t="s">
        <v>107</v>
      </c>
      <c r="C13" s="5" t="s">
        <v>103</v>
      </c>
      <c r="D13" s="31">
        <f>70.15*1.104</f>
        <v>77.445600000000013</v>
      </c>
      <c r="E13" s="1"/>
      <c r="F13" s="1"/>
      <c r="G13" s="1"/>
      <c r="H13" s="1"/>
      <c r="I13" s="1"/>
      <c r="J13" s="1"/>
    </row>
    <row r="14" spans="1:10" ht="90">
      <c r="A14" s="5" t="s">
        <v>98</v>
      </c>
      <c r="B14" s="2" t="s">
        <v>109</v>
      </c>
      <c r="C14" s="5" t="s">
        <v>103</v>
      </c>
      <c r="D14" s="31"/>
      <c r="E14" s="1"/>
      <c r="F14" s="1"/>
      <c r="G14" s="1"/>
      <c r="H14" s="1"/>
      <c r="I14" s="1"/>
      <c r="J14" s="1"/>
    </row>
    <row r="15" spans="1:10" ht="105">
      <c r="A15" s="5" t="s">
        <v>99</v>
      </c>
      <c r="B15" s="2" t="s">
        <v>108</v>
      </c>
      <c r="C15" s="5" t="s">
        <v>103</v>
      </c>
      <c r="D15" s="31">
        <f>151.2*1.104</f>
        <v>166.9248</v>
      </c>
      <c r="E15" s="1"/>
      <c r="F15" s="1"/>
      <c r="G15" s="1"/>
      <c r="H15" s="1"/>
      <c r="I15" s="1"/>
      <c r="J15" s="1"/>
    </row>
    <row r="16" spans="1:10" ht="150">
      <c r="A16" s="5" t="s">
        <v>100</v>
      </c>
      <c r="B16" s="2" t="s">
        <v>110</v>
      </c>
      <c r="C16" s="5" t="s">
        <v>104</v>
      </c>
      <c r="D16" s="31">
        <f>66623.07/2</f>
        <v>33311.535000000003</v>
      </c>
      <c r="E16" s="1"/>
      <c r="F16" s="1"/>
      <c r="G16" s="1"/>
      <c r="H16" s="1"/>
      <c r="I16" s="1"/>
      <c r="J16" s="1"/>
    </row>
    <row r="17" spans="1:10" ht="150">
      <c r="A17" s="5" t="s">
        <v>101</v>
      </c>
      <c r="B17" s="2" t="s">
        <v>111</v>
      </c>
      <c r="C17" s="5" t="s">
        <v>104</v>
      </c>
      <c r="D17" s="31">
        <f>160632.94/2</f>
        <v>80316.47</v>
      </c>
      <c r="E17" s="1"/>
      <c r="F17" s="1"/>
      <c r="G17" s="1"/>
      <c r="H17" s="1"/>
      <c r="I17" s="1"/>
      <c r="J17" s="1"/>
    </row>
    <row r="18" spans="1:10" ht="135">
      <c r="A18" s="5" t="s">
        <v>102</v>
      </c>
      <c r="B18" s="2" t="s">
        <v>112</v>
      </c>
      <c r="C18" s="5" t="s">
        <v>103</v>
      </c>
      <c r="D18" s="31">
        <v>781.24</v>
      </c>
      <c r="E18" s="1"/>
      <c r="F18" s="1"/>
      <c r="G18" s="1"/>
      <c r="H18" s="1"/>
      <c r="I18" s="1"/>
      <c r="J18" s="1"/>
    </row>
    <row r="19" spans="1:10" ht="150">
      <c r="A19" s="5" t="s">
        <v>118</v>
      </c>
      <c r="B19" s="2" t="s">
        <v>120</v>
      </c>
      <c r="C19" s="5" t="s">
        <v>103</v>
      </c>
      <c r="D19" s="31">
        <v>179.57</v>
      </c>
      <c r="E19" s="1"/>
      <c r="F19" s="1"/>
      <c r="G19" s="1"/>
      <c r="H19" s="1"/>
      <c r="I19" s="1"/>
      <c r="J19" s="1"/>
    </row>
    <row r="20" spans="1:10" ht="150">
      <c r="A20" s="5" t="s">
        <v>119</v>
      </c>
      <c r="B20" s="2" t="s">
        <v>121</v>
      </c>
      <c r="C20" s="5" t="s">
        <v>103</v>
      </c>
      <c r="D20" s="31">
        <f>'[1]стандарт С3'!$L$18</f>
        <v>2438.5491065562996</v>
      </c>
      <c r="E20" s="1"/>
      <c r="F20" s="1"/>
      <c r="G20" s="1"/>
      <c r="H20" s="1"/>
      <c r="I20" s="1"/>
      <c r="J20" s="1"/>
    </row>
    <row r="21" spans="1:10">
      <c r="D21" s="18"/>
    </row>
  </sheetData>
  <mergeCells count="11">
    <mergeCell ref="A3:J3"/>
    <mergeCell ref="A4:J4"/>
    <mergeCell ref="A5:J5"/>
    <mergeCell ref="D7:J7"/>
    <mergeCell ref="H1:J1"/>
    <mergeCell ref="J8:J10"/>
    <mergeCell ref="D8:I8"/>
    <mergeCell ref="A7:B10"/>
    <mergeCell ref="C7:C10"/>
    <mergeCell ref="D9:F9"/>
    <mergeCell ref="G9:I9"/>
  </mergeCells>
  <pageMargins left="0.51181102362204722" right="0.11811023622047245" top="0.35433070866141736" bottom="0.15748031496062992" header="0.31496062992125984" footer="0.31496062992125984"/>
  <pageSetup paperSize="9" scale="87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"/>
  <sheetViews>
    <sheetView topLeftCell="A17" workbookViewId="0">
      <selection activeCell="D7" sqref="D7"/>
    </sheetView>
  </sheetViews>
  <sheetFormatPr defaultRowHeight="15"/>
  <cols>
    <col min="1" max="1" width="5.42578125" customWidth="1"/>
    <col min="2" max="2" width="45.5703125" customWidth="1"/>
    <col min="3" max="3" width="14.42578125" customWidth="1"/>
    <col min="4" max="4" width="14.85546875" customWidth="1"/>
    <col min="5" max="5" width="14.7109375" customWidth="1"/>
  </cols>
  <sheetData>
    <row r="1" spans="1:6" ht="86.25" customHeight="1">
      <c r="C1" s="47" t="s">
        <v>150</v>
      </c>
      <c r="D1" s="47"/>
      <c r="E1" s="47"/>
      <c r="F1" s="27"/>
    </row>
    <row r="3" spans="1:6" ht="66.75" customHeight="1">
      <c r="A3" s="45" t="s">
        <v>128</v>
      </c>
      <c r="B3" s="45"/>
      <c r="C3" s="45"/>
      <c r="D3" s="45"/>
      <c r="E3" s="45"/>
    </row>
    <row r="5" spans="1:6" ht="104.25" customHeight="1">
      <c r="A5" s="3" t="s">
        <v>1</v>
      </c>
      <c r="B5" s="3" t="s">
        <v>0</v>
      </c>
      <c r="C5" s="3" t="s">
        <v>15</v>
      </c>
      <c r="D5" s="3" t="s">
        <v>16</v>
      </c>
      <c r="E5" s="3" t="s">
        <v>17</v>
      </c>
    </row>
    <row r="6" spans="1:6" ht="30">
      <c r="A6" s="5">
        <v>1</v>
      </c>
      <c r="B6" s="2" t="s">
        <v>2</v>
      </c>
      <c r="C6" s="17">
        <f>E6*D6</f>
        <v>299579.39999999997</v>
      </c>
      <c r="D6" s="19">
        <v>2234</v>
      </c>
      <c r="E6" s="17">
        <v>134.1</v>
      </c>
    </row>
    <row r="7" spans="1:6">
      <c r="A7" s="5"/>
      <c r="B7" s="2" t="s">
        <v>3</v>
      </c>
      <c r="C7" s="17"/>
      <c r="D7" s="19"/>
      <c r="E7" s="17"/>
    </row>
    <row r="8" spans="1:6">
      <c r="A8" s="5"/>
      <c r="B8" s="2" t="s">
        <v>4</v>
      </c>
      <c r="C8" s="17"/>
      <c r="D8" s="19"/>
      <c r="E8" s="17"/>
    </row>
    <row r="9" spans="1:6" ht="45">
      <c r="A9" s="5">
        <v>2</v>
      </c>
      <c r="B9" s="2" t="s">
        <v>5</v>
      </c>
      <c r="C9" s="17"/>
      <c r="D9" s="19"/>
      <c r="E9" s="17"/>
    </row>
    <row r="10" spans="1:6" ht="45">
      <c r="A10" s="5">
        <v>3</v>
      </c>
      <c r="B10" s="2" t="s">
        <v>6</v>
      </c>
      <c r="C10" s="17"/>
      <c r="D10" s="19"/>
      <c r="E10" s="17"/>
    </row>
    <row r="11" spans="1:6">
      <c r="A11" s="5"/>
      <c r="B11" s="2" t="s">
        <v>7</v>
      </c>
      <c r="C11" s="17"/>
      <c r="D11" s="19"/>
      <c r="E11" s="17"/>
    </row>
    <row r="12" spans="1:6">
      <c r="A12" s="5"/>
      <c r="B12" s="2" t="s">
        <v>8</v>
      </c>
      <c r="C12" s="17"/>
      <c r="D12" s="19"/>
      <c r="E12" s="17"/>
    </row>
    <row r="13" spans="1:6">
      <c r="A13" s="5"/>
      <c r="B13" s="2" t="s">
        <v>9</v>
      </c>
      <c r="C13" s="17"/>
      <c r="D13" s="19"/>
      <c r="E13" s="17"/>
    </row>
    <row r="14" spans="1:6" ht="60">
      <c r="A14" s="5"/>
      <c r="B14" s="2" t="s">
        <v>10</v>
      </c>
      <c r="C14" s="17"/>
      <c r="D14" s="19"/>
      <c r="E14" s="17"/>
    </row>
    <row r="15" spans="1:6" ht="30">
      <c r="A15" s="5"/>
      <c r="B15" s="2" t="s">
        <v>11</v>
      </c>
      <c r="C15" s="17"/>
      <c r="D15" s="19"/>
      <c r="E15" s="17"/>
    </row>
    <row r="16" spans="1:6" ht="30">
      <c r="A16" s="5">
        <v>4</v>
      </c>
      <c r="B16" s="2" t="s">
        <v>12</v>
      </c>
      <c r="C16" s="17">
        <f>E16*D16</f>
        <v>155821.5</v>
      </c>
      <c r="D16" s="19">
        <f>D6</f>
        <v>2234</v>
      </c>
      <c r="E16" s="17">
        <v>69.75</v>
      </c>
    </row>
    <row r="17" spans="1:5">
      <c r="A17" s="5"/>
      <c r="B17" s="2" t="s">
        <v>3</v>
      </c>
      <c r="C17" s="17"/>
      <c r="D17" s="19"/>
      <c r="E17" s="17"/>
    </row>
    <row r="18" spans="1:5">
      <c r="A18" s="5"/>
      <c r="B18" s="2" t="s">
        <v>4</v>
      </c>
      <c r="C18" s="17"/>
      <c r="D18" s="19"/>
      <c r="E18" s="17"/>
    </row>
    <row r="19" spans="1:5" ht="60">
      <c r="A19" s="5">
        <v>5</v>
      </c>
      <c r="B19" s="2" t="s">
        <v>13</v>
      </c>
      <c r="C19" s="17"/>
      <c r="D19" s="19"/>
      <c r="E19" s="17"/>
    </row>
    <row r="20" spans="1:5">
      <c r="A20" s="5"/>
      <c r="B20" s="2" t="s">
        <v>3</v>
      </c>
      <c r="C20" s="17"/>
      <c r="D20" s="19"/>
      <c r="E20" s="17"/>
    </row>
    <row r="21" spans="1:5">
      <c r="A21" s="5"/>
      <c r="B21" s="2" t="s">
        <v>4</v>
      </c>
      <c r="C21" s="17"/>
      <c r="D21" s="19"/>
      <c r="E21" s="17"/>
    </row>
    <row r="22" spans="1:5" ht="120">
      <c r="A22" s="5">
        <v>6</v>
      </c>
      <c r="B22" s="2" t="s">
        <v>14</v>
      </c>
      <c r="C22" s="17">
        <f>E22*D22</f>
        <v>335859.56</v>
      </c>
      <c r="D22" s="19">
        <f>D6</f>
        <v>2234</v>
      </c>
      <c r="E22" s="17">
        <v>150.34</v>
      </c>
    </row>
    <row r="23" spans="1:5">
      <c r="A23" s="5"/>
      <c r="B23" s="2" t="s">
        <v>3</v>
      </c>
      <c r="C23" s="17"/>
      <c r="D23" s="19"/>
      <c r="E23" s="17"/>
    </row>
    <row r="24" spans="1:5">
      <c r="A24" s="5"/>
      <c r="B24" s="2" t="s">
        <v>4</v>
      </c>
      <c r="C24" s="17"/>
      <c r="D24" s="19"/>
      <c r="E24" s="17"/>
    </row>
  </sheetData>
  <mergeCells count="2">
    <mergeCell ref="A3:E3"/>
    <mergeCell ref="C1:E1"/>
  </mergeCells>
  <pageMargins left="0.51181102362204722" right="0.11811023622047245" top="0.35433070866141736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0"/>
  <sheetViews>
    <sheetView topLeftCell="A22" workbookViewId="0">
      <selection activeCell="C16" sqref="C16"/>
    </sheetView>
  </sheetViews>
  <sheetFormatPr defaultRowHeight="15"/>
  <cols>
    <col min="2" max="2" width="45.5703125" customWidth="1"/>
    <col min="3" max="3" width="18.28515625" customWidth="1"/>
    <col min="4" max="4" width="17.28515625" customWidth="1"/>
    <col min="9" max="9" width="0.140625" customWidth="1"/>
    <col min="10" max="10" width="11.140625" customWidth="1"/>
  </cols>
  <sheetData>
    <row r="1" spans="1:10" ht="87" customHeight="1">
      <c r="C1" s="47" t="s">
        <v>149</v>
      </c>
      <c r="D1" s="47"/>
      <c r="E1" s="23"/>
    </row>
    <row r="2" spans="1:10" ht="58.5" customHeight="1">
      <c r="A2" s="48" t="s">
        <v>129</v>
      </c>
      <c r="B2" s="48"/>
      <c r="C2" s="48"/>
      <c r="D2" s="48"/>
    </row>
    <row r="3" spans="1:10" ht="9" customHeight="1"/>
    <row r="4" spans="1:10" ht="66" customHeight="1">
      <c r="A4" s="4" t="s">
        <v>1</v>
      </c>
      <c r="B4" s="3" t="s">
        <v>0</v>
      </c>
      <c r="C4" s="3" t="s">
        <v>140</v>
      </c>
      <c r="D4" s="3" t="s">
        <v>141</v>
      </c>
    </row>
    <row r="5" spans="1:10" ht="30">
      <c r="A5" s="5">
        <v>1</v>
      </c>
      <c r="B5" s="2" t="s">
        <v>18</v>
      </c>
      <c r="C5" s="17">
        <f>C7+C8+C9+C10+C11</f>
        <v>1042.7066666666667</v>
      </c>
      <c r="D5" s="17">
        <f>C5*1.058</f>
        <v>1103.1836533333335</v>
      </c>
    </row>
    <row r="6" spans="1:10">
      <c r="A6" s="7"/>
      <c r="B6" s="2" t="s">
        <v>19</v>
      </c>
      <c r="C6" s="17"/>
      <c r="D6" s="17"/>
    </row>
    <row r="7" spans="1:10">
      <c r="A7" s="7" t="s">
        <v>42</v>
      </c>
      <c r="B7" s="2" t="s">
        <v>20</v>
      </c>
      <c r="C7" s="17">
        <f>134.83/9*12</f>
        <v>179.77333333333334</v>
      </c>
      <c r="D7" s="17">
        <f>C7*1.0584</f>
        <v>190.272096</v>
      </c>
    </row>
    <row r="8" spans="1:10">
      <c r="A8" s="7" t="s">
        <v>43</v>
      </c>
      <c r="B8" s="2" t="s">
        <v>21</v>
      </c>
      <c r="C8" s="17">
        <f>7.7/9*12</f>
        <v>10.266666666666667</v>
      </c>
      <c r="D8" s="17">
        <f>C8*1.058</f>
        <v>10.862133333333334</v>
      </c>
    </row>
    <row r="9" spans="1:10">
      <c r="A9" s="7" t="s">
        <v>44</v>
      </c>
      <c r="B9" s="2" t="s">
        <v>22</v>
      </c>
      <c r="C9" s="17">
        <f>457.53/9*12</f>
        <v>610.04</v>
      </c>
      <c r="D9" s="17">
        <f>C9*1.058</f>
        <v>645.42232000000001</v>
      </c>
    </row>
    <row r="10" spans="1:10">
      <c r="A10" s="7" t="s">
        <v>45</v>
      </c>
      <c r="B10" s="2" t="s">
        <v>23</v>
      </c>
      <c r="C10" s="17">
        <f>138.64/9*12</f>
        <v>184.85333333333332</v>
      </c>
      <c r="D10" s="17">
        <v>5844</v>
      </c>
    </row>
    <row r="11" spans="1:10">
      <c r="A11" s="7" t="s">
        <v>46</v>
      </c>
      <c r="B11" s="2" t="s">
        <v>24</v>
      </c>
      <c r="C11" s="17">
        <f>C15</f>
        <v>57.773333333333326</v>
      </c>
      <c r="D11" s="17">
        <f>C11*1.058</f>
        <v>61.12418666666666</v>
      </c>
    </row>
    <row r="12" spans="1:10">
      <c r="A12" s="7"/>
      <c r="B12" s="2" t="s">
        <v>25</v>
      </c>
      <c r="C12" s="16"/>
      <c r="D12" s="17"/>
    </row>
    <row r="13" spans="1:10">
      <c r="A13" s="7" t="s">
        <v>47</v>
      </c>
      <c r="B13" s="2" t="s">
        <v>26</v>
      </c>
      <c r="C13" s="16"/>
      <c r="D13" s="17"/>
    </row>
    <row r="14" spans="1:10" ht="45">
      <c r="A14" s="7" t="s">
        <v>48</v>
      </c>
      <c r="B14" s="2" t="s">
        <v>27</v>
      </c>
      <c r="C14" s="16"/>
      <c r="D14" s="17"/>
      <c r="J14" s="18"/>
    </row>
    <row r="15" spans="1:10" ht="30">
      <c r="A15" s="7" t="s">
        <v>49</v>
      </c>
      <c r="B15" s="2" t="s">
        <v>28</v>
      </c>
      <c r="C15" s="17">
        <f>C17+C18+C19+C20+C21</f>
        <v>57.773333333333326</v>
      </c>
      <c r="D15" s="17"/>
    </row>
    <row r="16" spans="1:10">
      <c r="A16" s="7"/>
      <c r="B16" s="2" t="s">
        <v>19</v>
      </c>
      <c r="C16" s="16"/>
      <c r="D16" s="17"/>
    </row>
    <row r="17" spans="1:4">
      <c r="A17" s="7" t="s">
        <v>50</v>
      </c>
      <c r="B17" s="2" t="s">
        <v>29</v>
      </c>
      <c r="C17" s="17">
        <f>3.7/9*12</f>
        <v>4.9333333333333336</v>
      </c>
      <c r="D17" s="17">
        <f>C17*1.058</f>
        <v>5.2194666666666674</v>
      </c>
    </row>
    <row r="18" spans="1:4">
      <c r="A18" s="7" t="s">
        <v>51</v>
      </c>
      <c r="B18" s="2" t="s">
        <v>30</v>
      </c>
      <c r="C18" s="17">
        <f>0.83/9*12</f>
        <v>1.1066666666666667</v>
      </c>
      <c r="D18" s="17">
        <f>C18*1.058</f>
        <v>1.1708533333333333</v>
      </c>
    </row>
    <row r="19" spans="1:4" ht="30">
      <c r="A19" s="7" t="s">
        <v>52</v>
      </c>
      <c r="B19" s="2" t="s">
        <v>31</v>
      </c>
      <c r="C19" s="17">
        <f>3.7/9*12</f>
        <v>4.9333333333333336</v>
      </c>
      <c r="D19" s="17"/>
    </row>
    <row r="20" spans="1:4">
      <c r="A20" s="7" t="s">
        <v>53</v>
      </c>
      <c r="B20" s="2" t="s">
        <v>32</v>
      </c>
      <c r="C20" s="17">
        <f>16.4/9*12</f>
        <v>21.866666666666664</v>
      </c>
      <c r="D20" s="17"/>
    </row>
    <row r="21" spans="1:4" ht="30">
      <c r="A21" s="7" t="s">
        <v>54</v>
      </c>
      <c r="B21" s="2" t="s">
        <v>33</v>
      </c>
      <c r="C21" s="17">
        <f>18.7/9*12</f>
        <v>24.93333333333333</v>
      </c>
      <c r="D21" s="17">
        <f>C21*1.058</f>
        <v>26.379466666666666</v>
      </c>
    </row>
    <row r="22" spans="1:4">
      <c r="A22" s="7" t="s">
        <v>55</v>
      </c>
      <c r="B22" s="2" t="s">
        <v>34</v>
      </c>
      <c r="C22" s="16"/>
      <c r="D22" s="17"/>
    </row>
    <row r="23" spans="1:4">
      <c r="A23" s="7"/>
      <c r="B23" s="2" t="s">
        <v>19</v>
      </c>
      <c r="C23" s="16"/>
      <c r="D23" s="17"/>
    </row>
    <row r="24" spans="1:4">
      <c r="A24" s="7" t="s">
        <v>56</v>
      </c>
      <c r="B24" s="2" t="s">
        <v>35</v>
      </c>
      <c r="C24" s="16"/>
      <c r="D24" s="17"/>
    </row>
    <row r="25" spans="1:4">
      <c r="A25" s="7" t="s">
        <v>57</v>
      </c>
      <c r="B25" s="2" t="s">
        <v>36</v>
      </c>
      <c r="C25" s="16"/>
      <c r="D25" s="17"/>
    </row>
    <row r="26" spans="1:4">
      <c r="A26" s="7" t="s">
        <v>58</v>
      </c>
      <c r="B26" s="2" t="s">
        <v>37</v>
      </c>
      <c r="C26" s="16"/>
      <c r="D26" s="17"/>
    </row>
    <row r="27" spans="1:4" ht="30">
      <c r="A27" s="7" t="s">
        <v>59</v>
      </c>
      <c r="B27" s="2" t="s">
        <v>38</v>
      </c>
      <c r="C27" s="16"/>
      <c r="D27" s="17"/>
    </row>
    <row r="28" spans="1:4" ht="75">
      <c r="A28" s="5">
        <v>2</v>
      </c>
      <c r="B28" s="2" t="s">
        <v>39</v>
      </c>
      <c r="C28" s="28">
        <f>4060/9*12</f>
        <v>5413.333333333333</v>
      </c>
      <c r="D28" s="28">
        <f>C28*1.058</f>
        <v>5727.3066666666664</v>
      </c>
    </row>
    <row r="29" spans="1:4">
      <c r="A29" s="5">
        <v>3</v>
      </c>
      <c r="B29" t="s">
        <v>40</v>
      </c>
      <c r="C29" s="16">
        <v>771.84</v>
      </c>
      <c r="D29" s="17">
        <f>C29*1.058</f>
        <v>816.60672000000011</v>
      </c>
    </row>
    <row r="30" spans="1:4" ht="20.25" customHeight="1">
      <c r="A30" s="4"/>
      <c r="B30" s="6" t="s">
        <v>41</v>
      </c>
      <c r="C30" s="21">
        <f>C5+C28+C29</f>
        <v>7227.88</v>
      </c>
      <c r="D30" s="21">
        <f>D5+D28+D29</f>
        <v>7647.0970399999997</v>
      </c>
    </row>
  </sheetData>
  <mergeCells count="2">
    <mergeCell ref="A2:D2"/>
    <mergeCell ref="C1:D1"/>
  </mergeCells>
  <pageMargins left="0.51181102362204722" right="0.11811023622047245" top="0.55118110236220474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"/>
  <sheetViews>
    <sheetView topLeftCell="A4" workbookViewId="0">
      <selection activeCell="C6" sqref="C6"/>
    </sheetView>
  </sheetViews>
  <sheetFormatPr defaultRowHeight="15"/>
  <cols>
    <col min="1" max="1" width="5.5703125" customWidth="1"/>
    <col min="2" max="2" width="42.28515625" customWidth="1"/>
    <col min="3" max="4" width="20.7109375" customWidth="1"/>
  </cols>
  <sheetData>
    <row r="1" spans="1:5" ht="93" customHeight="1">
      <c r="C1" s="47" t="s">
        <v>148</v>
      </c>
      <c r="D1" s="47"/>
      <c r="E1" s="27"/>
    </row>
    <row r="2" spans="1:5" ht="82.5" customHeight="1">
      <c r="A2" s="45" t="s">
        <v>139</v>
      </c>
      <c r="B2" s="45"/>
      <c r="C2" s="45"/>
      <c r="D2" s="45"/>
    </row>
    <row r="4" spans="1:5" ht="104.25" customHeight="1">
      <c r="A4" s="3" t="s">
        <v>1</v>
      </c>
      <c r="B4" s="3" t="s">
        <v>0</v>
      </c>
      <c r="C4" s="3" t="s">
        <v>65</v>
      </c>
      <c r="D4" s="3" t="s">
        <v>66</v>
      </c>
    </row>
    <row r="5" spans="1:5" ht="30">
      <c r="A5" s="5">
        <v>1</v>
      </c>
      <c r="B5" s="2" t="s">
        <v>60</v>
      </c>
      <c r="C5" s="10"/>
      <c r="D5" s="11"/>
    </row>
    <row r="6" spans="1:5" ht="60">
      <c r="A6" s="7" t="s">
        <v>63</v>
      </c>
      <c r="B6" s="2" t="s">
        <v>61</v>
      </c>
      <c r="C6" s="10">
        <v>11456.3</v>
      </c>
      <c r="D6" s="11">
        <f>446+1651.21+1591</f>
        <v>3688.21</v>
      </c>
    </row>
    <row r="7" spans="1:5" ht="45">
      <c r="A7" s="7" t="s">
        <v>64</v>
      </c>
      <c r="B7" s="2" t="s">
        <v>62</v>
      </c>
      <c r="C7" s="10"/>
      <c r="D7" s="11"/>
    </row>
  </sheetData>
  <mergeCells count="2">
    <mergeCell ref="A2:D2"/>
    <mergeCell ref="C1:D1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2"/>
  <sheetViews>
    <sheetView topLeftCell="A10" workbookViewId="0">
      <selection activeCell="H9" sqref="H9"/>
    </sheetView>
  </sheetViews>
  <sheetFormatPr defaultRowHeight="15"/>
  <cols>
    <col min="1" max="1" width="5" customWidth="1"/>
    <col min="2" max="2" width="45.5703125" customWidth="1"/>
    <col min="3" max="3" width="18.7109375" customWidth="1"/>
    <col min="4" max="4" width="15.28515625" customWidth="1"/>
    <col min="5" max="5" width="14.42578125" customWidth="1"/>
  </cols>
  <sheetData>
    <row r="1" spans="1:6" ht="116.25" customHeight="1">
      <c r="D1" s="47" t="s">
        <v>147</v>
      </c>
      <c r="E1" s="47"/>
      <c r="F1" s="27"/>
    </row>
    <row r="2" spans="1:6" ht="80.25" customHeight="1">
      <c r="A2" s="45" t="s">
        <v>138</v>
      </c>
      <c r="B2" s="45"/>
      <c r="C2" s="45"/>
      <c r="D2" s="45"/>
      <c r="E2" s="45"/>
    </row>
    <row r="4" spans="1:6" ht="185.25" customHeight="1">
      <c r="A4" s="3" t="s">
        <v>1</v>
      </c>
      <c r="B4" s="3" t="s">
        <v>0</v>
      </c>
      <c r="C4" s="3" t="s">
        <v>67</v>
      </c>
      <c r="D4" s="3" t="s">
        <v>68</v>
      </c>
      <c r="E4" s="3" t="s">
        <v>69</v>
      </c>
    </row>
    <row r="5" spans="1:6" ht="30">
      <c r="A5" s="5">
        <v>1</v>
      </c>
      <c r="B5" s="2" t="s">
        <v>70</v>
      </c>
      <c r="C5" s="9">
        <f>C6+C7+C8</f>
        <v>38333.31</v>
      </c>
      <c r="D5" s="4">
        <f>D6+D7+D8</f>
        <v>13.298999999999999</v>
      </c>
      <c r="E5" s="32">
        <f>E6+E7+E8</f>
        <v>3991.61</v>
      </c>
    </row>
    <row r="6" spans="1:6">
      <c r="A6" s="5"/>
      <c r="B6" s="2" t="s">
        <v>71</v>
      </c>
      <c r="C6" s="10">
        <v>38333.31</v>
      </c>
      <c r="D6" s="5">
        <v>13.298999999999999</v>
      </c>
      <c r="E6" s="31">
        <v>3991.61</v>
      </c>
    </row>
    <row r="7" spans="1:6">
      <c r="A7" s="5"/>
      <c r="B7" s="2" t="s">
        <v>72</v>
      </c>
      <c r="C7" s="10"/>
      <c r="D7" s="5"/>
      <c r="E7" s="11"/>
    </row>
    <row r="8" spans="1:6">
      <c r="A8" s="5"/>
      <c r="B8" s="2" t="s">
        <v>73</v>
      </c>
      <c r="C8" s="10"/>
      <c r="D8" s="5"/>
      <c r="E8" s="11"/>
    </row>
    <row r="9" spans="1:6" ht="30">
      <c r="A9" s="5">
        <v>2</v>
      </c>
      <c r="B9" s="2" t="s">
        <v>74</v>
      </c>
      <c r="C9" s="9">
        <f>C10+C11+C12</f>
        <v>940.95</v>
      </c>
      <c r="D9" s="4">
        <f>D10+D11+D12</f>
        <v>1.7290000000000001</v>
      </c>
      <c r="E9" s="30">
        <f>E10+E11+E12</f>
        <v>327.39999999999998</v>
      </c>
    </row>
    <row r="10" spans="1:6">
      <c r="A10" s="5"/>
      <c r="B10" s="2" t="s">
        <v>71</v>
      </c>
      <c r="C10" s="10">
        <v>940.95</v>
      </c>
      <c r="D10" s="5">
        <v>1.7290000000000001</v>
      </c>
      <c r="E10" s="29">
        <v>327.39999999999998</v>
      </c>
    </row>
    <row r="11" spans="1:6">
      <c r="A11" s="7"/>
      <c r="B11" s="2" t="s">
        <v>72</v>
      </c>
      <c r="C11" s="10"/>
      <c r="D11" s="5"/>
      <c r="E11" s="11"/>
    </row>
    <row r="12" spans="1:6">
      <c r="A12" s="7"/>
      <c r="B12" s="2" t="s">
        <v>73</v>
      </c>
      <c r="C12" s="10"/>
      <c r="D12" s="5"/>
      <c r="E12" s="11"/>
    </row>
  </sheetData>
  <mergeCells count="2">
    <mergeCell ref="A2:E2"/>
    <mergeCell ref="D1:E1"/>
  </mergeCells>
  <pageMargins left="0.51181102362204722" right="0.11811023622047245" top="0.74803149606299213" bottom="0.74803149606299213" header="0.31496062992125984" footer="0.31496062992125984"/>
  <pageSetup paperSize="9" scale="9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6"/>
  <sheetViews>
    <sheetView topLeftCell="A7" workbookViewId="0">
      <selection activeCell="I10" sqref="I10"/>
    </sheetView>
  </sheetViews>
  <sheetFormatPr defaultRowHeight="15"/>
  <cols>
    <col min="1" max="1" width="6.7109375" customWidth="1"/>
    <col min="2" max="2" width="36" customWidth="1"/>
    <col min="9" max="10" width="11.28515625" customWidth="1"/>
    <col min="11" max="11" width="13.85546875" customWidth="1"/>
  </cols>
  <sheetData>
    <row r="1" spans="1:12" ht="77.25" customHeight="1">
      <c r="I1" s="47" t="s">
        <v>146</v>
      </c>
      <c r="J1" s="47"/>
      <c r="K1" s="47"/>
      <c r="L1" s="27"/>
    </row>
    <row r="2" spans="1:12" ht="66.75" customHeight="1">
      <c r="A2" s="48" t="s">
        <v>151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4" spans="1:12" ht="66" customHeight="1">
      <c r="A4" s="49" t="s">
        <v>1</v>
      </c>
      <c r="B4" s="33" t="s">
        <v>75</v>
      </c>
      <c r="C4" s="36" t="s">
        <v>90</v>
      </c>
      <c r="D4" s="37"/>
      <c r="E4" s="38"/>
      <c r="F4" s="36" t="s">
        <v>77</v>
      </c>
      <c r="G4" s="37"/>
      <c r="H4" s="38"/>
      <c r="I4" s="36" t="s">
        <v>91</v>
      </c>
      <c r="J4" s="37"/>
      <c r="K4" s="38"/>
    </row>
    <row r="5" spans="1:12" ht="30">
      <c r="A5" s="50"/>
      <c r="B5" s="35"/>
      <c r="C5" s="3" t="s">
        <v>71</v>
      </c>
      <c r="D5" s="3" t="s">
        <v>72</v>
      </c>
      <c r="E5" s="3" t="s">
        <v>76</v>
      </c>
      <c r="F5" s="3" t="s">
        <v>71</v>
      </c>
      <c r="G5" s="3" t="s">
        <v>72</v>
      </c>
      <c r="H5" s="3" t="s">
        <v>76</v>
      </c>
      <c r="I5" s="3" t="s">
        <v>71</v>
      </c>
      <c r="J5" s="3" t="s">
        <v>72</v>
      </c>
      <c r="K5" s="3" t="s">
        <v>76</v>
      </c>
    </row>
    <row r="6" spans="1:12">
      <c r="A6" s="5">
        <v>1</v>
      </c>
      <c r="B6" s="2" t="s">
        <v>78</v>
      </c>
      <c r="C6" s="16">
        <v>171</v>
      </c>
      <c r="D6" s="16"/>
      <c r="E6" s="16"/>
      <c r="F6" s="22">
        <v>485.2</v>
      </c>
      <c r="G6" s="16"/>
      <c r="H6" s="16"/>
      <c r="I6" s="20">
        <f>C6*466.1/1000</f>
        <v>79.703100000000006</v>
      </c>
      <c r="J6" s="16"/>
      <c r="K6" s="16"/>
    </row>
    <row r="7" spans="1:12">
      <c r="A7" s="5"/>
      <c r="B7" s="2" t="s">
        <v>79</v>
      </c>
      <c r="C7" s="16"/>
      <c r="D7" s="16"/>
      <c r="E7" s="16"/>
      <c r="F7" s="16"/>
      <c r="G7" s="16"/>
      <c r="H7" s="16"/>
      <c r="I7" s="16"/>
      <c r="J7" s="16"/>
      <c r="K7" s="16"/>
    </row>
    <row r="8" spans="1:12">
      <c r="A8" s="5">
        <v>2</v>
      </c>
      <c r="B8" s="2" t="s">
        <v>80</v>
      </c>
      <c r="C8" s="16">
        <v>3</v>
      </c>
      <c r="D8" s="16"/>
      <c r="E8" s="16"/>
      <c r="F8" s="16">
        <v>252.4</v>
      </c>
      <c r="G8" s="16"/>
      <c r="H8" s="16"/>
      <c r="I8" s="17">
        <v>295.01</v>
      </c>
      <c r="J8" s="16"/>
      <c r="K8" s="16"/>
    </row>
    <row r="9" spans="1:12">
      <c r="A9" s="5"/>
      <c r="B9" s="2" t="s">
        <v>79</v>
      </c>
      <c r="C9" s="16"/>
      <c r="D9" s="16"/>
      <c r="E9" s="16"/>
      <c r="F9" s="16"/>
      <c r="G9" s="16"/>
      <c r="H9" s="16"/>
      <c r="I9" s="16"/>
      <c r="J9" s="16"/>
      <c r="K9" s="16"/>
    </row>
    <row r="10" spans="1:12">
      <c r="A10" s="5">
        <v>3</v>
      </c>
      <c r="B10" s="2" t="s">
        <v>81</v>
      </c>
      <c r="C10" s="16">
        <v>2</v>
      </c>
      <c r="D10" s="16"/>
      <c r="E10" s="16"/>
      <c r="F10" s="16">
        <f>'Приложение №9'!F10</f>
        <v>446</v>
      </c>
      <c r="G10" s="16"/>
      <c r="H10" s="16"/>
      <c r="I10" s="17">
        <v>4147.01</v>
      </c>
      <c r="J10" s="16"/>
      <c r="K10" s="16"/>
    </row>
    <row r="11" spans="1:12" ht="30">
      <c r="A11" s="7"/>
      <c r="B11" s="2" t="s">
        <v>82</v>
      </c>
      <c r="C11" s="16"/>
      <c r="D11" s="16"/>
      <c r="E11" s="16"/>
      <c r="F11" s="16"/>
      <c r="G11" s="16"/>
      <c r="H11" s="16"/>
      <c r="I11" s="16"/>
      <c r="J11" s="16"/>
      <c r="K11" s="16"/>
    </row>
    <row r="12" spans="1:12">
      <c r="A12" s="7" t="s">
        <v>84</v>
      </c>
      <c r="B12" s="2" t="s">
        <v>83</v>
      </c>
      <c r="C12" s="16"/>
      <c r="D12" s="16"/>
      <c r="E12" s="16"/>
      <c r="F12" s="16"/>
      <c r="G12" s="16"/>
      <c r="H12" s="16"/>
      <c r="I12" s="17"/>
      <c r="J12" s="16"/>
      <c r="K12" s="16"/>
    </row>
    <row r="13" spans="1:12" ht="30">
      <c r="A13" s="7"/>
      <c r="B13" s="2" t="s">
        <v>82</v>
      </c>
      <c r="C13" s="16"/>
      <c r="D13" s="16"/>
      <c r="E13" s="16"/>
      <c r="F13" s="16"/>
      <c r="G13" s="16"/>
      <c r="H13" s="16"/>
      <c r="I13" s="16"/>
      <c r="J13" s="16"/>
      <c r="K13" s="16"/>
    </row>
    <row r="14" spans="1:12">
      <c r="A14" s="7" t="s">
        <v>85</v>
      </c>
      <c r="B14" s="2" t="s">
        <v>86</v>
      </c>
      <c r="C14" s="16"/>
      <c r="D14" s="16"/>
      <c r="E14" s="16"/>
      <c r="F14" s="16"/>
      <c r="G14" s="16"/>
      <c r="H14" s="16"/>
      <c r="I14" s="16"/>
      <c r="J14" s="16"/>
      <c r="K14" s="16"/>
    </row>
    <row r="15" spans="1:12" ht="30">
      <c r="A15" s="7"/>
      <c r="B15" s="2" t="s">
        <v>82</v>
      </c>
      <c r="C15" s="16"/>
      <c r="D15" s="16"/>
      <c r="E15" s="16"/>
      <c r="F15" s="16"/>
      <c r="G15" s="16"/>
      <c r="H15" s="16"/>
      <c r="I15" s="16"/>
      <c r="J15" s="16"/>
      <c r="K15" s="16"/>
    </row>
    <row r="16" spans="1:12">
      <c r="A16" s="7" t="s">
        <v>87</v>
      </c>
      <c r="B16" s="2" t="s">
        <v>88</v>
      </c>
      <c r="C16" s="16"/>
      <c r="D16" s="16"/>
      <c r="E16" s="16"/>
      <c r="F16" s="16"/>
      <c r="G16" s="16"/>
      <c r="H16" s="16"/>
      <c r="I16" s="16"/>
      <c r="J16" s="16"/>
      <c r="K16" s="16"/>
    </row>
  </sheetData>
  <mergeCells count="7">
    <mergeCell ref="I1:K1"/>
    <mergeCell ref="A2:K2"/>
    <mergeCell ref="A4:A5"/>
    <mergeCell ref="B4:B5"/>
    <mergeCell ref="C4:E4"/>
    <mergeCell ref="F4:H4"/>
    <mergeCell ref="I4:K4"/>
  </mergeCells>
  <pageMargins left="0.70866141732283472" right="0.11811023622047245" top="0.2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6"/>
  <sheetViews>
    <sheetView topLeftCell="A4" workbookViewId="0">
      <selection activeCell="F9" sqref="F9"/>
    </sheetView>
  </sheetViews>
  <sheetFormatPr defaultRowHeight="15"/>
  <cols>
    <col min="1" max="1" width="6.7109375" customWidth="1"/>
    <col min="2" max="2" width="36" customWidth="1"/>
    <col min="3" max="3" width="7.7109375" customWidth="1"/>
    <col min="4" max="4" width="7.85546875" customWidth="1"/>
    <col min="6" max="6" width="7.7109375" customWidth="1"/>
    <col min="7" max="7" width="7.85546875" customWidth="1"/>
  </cols>
  <sheetData>
    <row r="1" spans="1:9" ht="107.25" customHeight="1">
      <c r="E1" s="47" t="s">
        <v>145</v>
      </c>
      <c r="F1" s="47"/>
      <c r="G1" s="47"/>
      <c r="H1" s="47"/>
      <c r="I1" s="27"/>
    </row>
    <row r="2" spans="1:9" ht="66.75" customHeight="1">
      <c r="A2" s="45" t="s">
        <v>152</v>
      </c>
      <c r="B2" s="45"/>
      <c r="C2" s="45"/>
      <c r="D2" s="45"/>
      <c r="E2" s="45"/>
      <c r="F2" s="45"/>
      <c r="G2" s="45"/>
      <c r="H2" s="45"/>
    </row>
    <row r="4" spans="1:9" ht="66" customHeight="1">
      <c r="A4" s="49" t="s">
        <v>1</v>
      </c>
      <c r="B4" s="33" t="s">
        <v>75</v>
      </c>
      <c r="C4" s="36" t="s">
        <v>89</v>
      </c>
      <c r="D4" s="37"/>
      <c r="E4" s="38"/>
      <c r="F4" s="36" t="s">
        <v>77</v>
      </c>
      <c r="G4" s="37"/>
      <c r="H4" s="38"/>
    </row>
    <row r="5" spans="1:9" ht="30">
      <c r="A5" s="50"/>
      <c r="B5" s="35"/>
      <c r="C5" s="3" t="s">
        <v>71</v>
      </c>
      <c r="D5" s="3" t="s">
        <v>72</v>
      </c>
      <c r="E5" s="3" t="s">
        <v>76</v>
      </c>
      <c r="F5" s="3" t="s">
        <v>71</v>
      </c>
      <c r="G5" s="3" t="s">
        <v>72</v>
      </c>
      <c r="H5" s="3" t="s">
        <v>76</v>
      </c>
    </row>
    <row r="6" spans="1:9">
      <c r="A6" s="5">
        <v>1</v>
      </c>
      <c r="B6" s="2" t="s">
        <v>78</v>
      </c>
      <c r="C6" s="16">
        <v>171</v>
      </c>
      <c r="D6" s="16"/>
      <c r="E6" s="16"/>
      <c r="F6" s="22">
        <v>485.2</v>
      </c>
      <c r="G6" s="16"/>
      <c r="H6" s="16"/>
    </row>
    <row r="7" spans="1:9">
      <c r="A7" s="5"/>
      <c r="B7" s="2" t="s">
        <v>79</v>
      </c>
      <c r="C7" s="16"/>
      <c r="D7" s="16"/>
      <c r="E7" s="16"/>
      <c r="F7" s="16"/>
      <c r="G7" s="16"/>
      <c r="H7" s="16"/>
    </row>
    <row r="8" spans="1:9">
      <c r="A8" s="5">
        <v>2</v>
      </c>
      <c r="B8" s="2" t="s">
        <v>80</v>
      </c>
      <c r="C8" s="16">
        <v>3</v>
      </c>
      <c r="D8" s="16"/>
      <c r="E8" s="16"/>
      <c r="F8" s="16">
        <v>252.4</v>
      </c>
      <c r="G8" s="16"/>
      <c r="H8" s="16"/>
    </row>
    <row r="9" spans="1:9">
      <c r="A9" s="5"/>
      <c r="B9" s="2" t="s">
        <v>79</v>
      </c>
      <c r="C9" s="16"/>
      <c r="D9" s="16"/>
      <c r="E9" s="16"/>
      <c r="F9" s="16"/>
      <c r="G9" s="16"/>
      <c r="H9" s="16"/>
    </row>
    <row r="10" spans="1:9">
      <c r="A10" s="5">
        <v>3</v>
      </c>
      <c r="B10" s="2" t="s">
        <v>81</v>
      </c>
      <c r="C10" s="16">
        <v>2</v>
      </c>
      <c r="D10" s="16"/>
      <c r="E10" s="16"/>
      <c r="F10" s="16">
        <v>446</v>
      </c>
      <c r="G10" s="16"/>
      <c r="H10" s="16"/>
    </row>
    <row r="11" spans="1:9" ht="30">
      <c r="A11" s="7"/>
      <c r="B11" s="2" t="s">
        <v>82</v>
      </c>
      <c r="C11" s="16"/>
      <c r="D11" s="16"/>
      <c r="E11" s="16"/>
      <c r="F11" s="16"/>
      <c r="G11" s="16"/>
      <c r="H11" s="16"/>
    </row>
    <row r="12" spans="1:9">
      <c r="A12" s="7" t="s">
        <v>84</v>
      </c>
      <c r="B12" s="2" t="s">
        <v>83</v>
      </c>
      <c r="C12" s="16"/>
      <c r="D12" s="16"/>
      <c r="E12" s="16"/>
      <c r="F12" s="16"/>
      <c r="G12" s="16"/>
      <c r="H12" s="16"/>
    </row>
    <row r="13" spans="1:9" ht="30">
      <c r="A13" s="7"/>
      <c r="B13" s="2" t="s">
        <v>82</v>
      </c>
      <c r="C13" s="16"/>
      <c r="D13" s="16"/>
      <c r="E13" s="16"/>
      <c r="F13" s="16"/>
      <c r="G13" s="16"/>
      <c r="H13" s="16"/>
    </row>
    <row r="14" spans="1:9">
      <c r="A14" s="7" t="s">
        <v>85</v>
      </c>
      <c r="B14" s="2" t="s">
        <v>86</v>
      </c>
      <c r="C14" s="16"/>
      <c r="D14" s="16"/>
      <c r="E14" s="16"/>
      <c r="F14" s="16"/>
      <c r="G14" s="16"/>
      <c r="H14" s="16"/>
    </row>
    <row r="15" spans="1:9" ht="30">
      <c r="A15" s="7"/>
      <c r="B15" s="2" t="s">
        <v>82</v>
      </c>
      <c r="C15" s="16"/>
      <c r="D15" s="16"/>
      <c r="E15" s="16"/>
      <c r="F15" s="16"/>
      <c r="G15" s="16"/>
      <c r="H15" s="16"/>
    </row>
    <row r="16" spans="1:9">
      <c r="A16" s="7" t="s">
        <v>87</v>
      </c>
      <c r="B16" s="2" t="s">
        <v>88</v>
      </c>
      <c r="C16" s="1"/>
      <c r="D16" s="1"/>
      <c r="E16" s="1"/>
      <c r="F16" s="1"/>
      <c r="G16" s="1"/>
      <c r="H16" s="1"/>
    </row>
  </sheetData>
  <mergeCells count="6">
    <mergeCell ref="E1:H1"/>
    <mergeCell ref="A2:H2"/>
    <mergeCell ref="A4:A5"/>
    <mergeCell ref="B4:B5"/>
    <mergeCell ref="C4:E4"/>
    <mergeCell ref="F4:H4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Приложение №2</vt:lpstr>
      <vt:lpstr>Приложение №3</vt:lpstr>
      <vt:lpstr>Приложение №4</vt:lpstr>
      <vt:lpstr>Приложение №5</vt:lpstr>
      <vt:lpstr>Приложение №6</vt:lpstr>
      <vt:lpstr>Приложение №7</vt:lpstr>
      <vt:lpstr>Приложение №8</vt:lpstr>
      <vt:lpstr>Приложение №9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bahmackayar</cp:lastModifiedBy>
  <cp:lastPrinted>2016-10-20T05:10:25Z</cp:lastPrinted>
  <dcterms:created xsi:type="dcterms:W3CDTF">2015-10-05T09:54:08Z</dcterms:created>
  <dcterms:modified xsi:type="dcterms:W3CDTF">2016-10-20T10:08:22Z</dcterms:modified>
</cp:coreProperties>
</file>